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L:\Provvedimenti\Delibere\Pelugo\DELIBERE GIUNTA\Testi\2021\3 VARIAZIONE AL BILANCIO DI PREVISIONE\"/>
    </mc:Choice>
  </mc:AlternateContent>
  <xr:revisionPtr revIDLastSave="0" documentId="8_{5D6AB24D-7829-4D73-873F-A7CE2FB0C5DE}" xr6:coauthVersionLast="47" xr6:coauthVersionMax="47" xr10:uidLastSave="{00000000-0000-0000-0000-000000000000}"/>
  <bookViews>
    <workbookView xWindow="3465" yWindow="3465" windowWidth="21600" windowHeight="11385" xr2:uid="{00000000-000D-0000-FFFF-FFFF00000000}"/>
  </bookViews>
  <sheets>
    <sheet name="Foglio1" sheetId="1" r:id="rId1"/>
    <sheet name="Foglio2" sheetId="2" r:id="rId2"/>
    <sheet name="Foglio3" sheetId="3" r:id="rId3"/>
  </sheets>
  <definedNames>
    <definedName name="_xlnm.Print_Area" localSheetId="0">Foglio1!$A$1:$U$36</definedName>
  </definedNames>
  <calcPr calcId="181029"/>
</workbook>
</file>

<file path=xl/calcChain.xml><?xml version="1.0" encoding="utf-8"?>
<calcChain xmlns="http://schemas.openxmlformats.org/spreadsheetml/2006/main">
  <c r="I25" i="1" l="1"/>
  <c r="D25" i="1"/>
  <c r="D23" i="1"/>
  <c r="F36" i="1"/>
  <c r="F35" i="1"/>
  <c r="E21" i="1"/>
  <c r="E35" i="1" s="1"/>
  <c r="S21" i="1"/>
  <c r="S22" i="1"/>
  <c r="S23" i="1"/>
  <c r="S24" i="1"/>
  <c r="S25" i="1"/>
  <c r="S27" i="1"/>
  <c r="S28" i="1"/>
  <c r="S29" i="1"/>
  <c r="S31" i="1"/>
  <c r="S34" i="1"/>
  <c r="S20" i="1"/>
  <c r="D18" i="1"/>
  <c r="S15" i="1"/>
  <c r="S16" i="1"/>
  <c r="S17" i="1"/>
  <c r="S14" i="1"/>
  <c r="S9" i="1"/>
  <c r="E18" i="1"/>
  <c r="E10" i="1"/>
  <c r="G38" i="1"/>
  <c r="D27" i="1"/>
  <c r="D29" i="1"/>
  <c r="D9" i="1"/>
  <c r="R33" i="1"/>
  <c r="R35" i="1" s="1"/>
  <c r="R36" i="1" s="1"/>
  <c r="K30" i="1"/>
  <c r="S30" i="1" s="1"/>
  <c r="M26" i="1"/>
  <c r="M35" i="1" s="1"/>
  <c r="M36" i="1" s="1"/>
  <c r="H35" i="1"/>
  <c r="J35" i="1"/>
  <c r="L35" i="1"/>
  <c r="L36" i="1" s="1"/>
  <c r="O35" i="1"/>
  <c r="P35" i="1"/>
  <c r="P36" i="1" s="1"/>
  <c r="Q35" i="1"/>
  <c r="Q36" i="1" s="1"/>
  <c r="D35" i="1"/>
  <c r="I18" i="1"/>
  <c r="I10" i="1"/>
  <c r="N32" i="1"/>
  <c r="S32" i="1" s="1"/>
  <c r="S18" i="1" l="1"/>
  <c r="E36" i="1"/>
  <c r="S26" i="1"/>
  <c r="S33" i="1"/>
  <c r="N35" i="1"/>
  <c r="I35" i="1"/>
  <c r="D10" i="1"/>
  <c r="S35" i="1" l="1"/>
  <c r="D36" i="1"/>
  <c r="S10" i="1" l="1"/>
  <c r="S36" i="1" s="1"/>
  <c r="N36" i="1" l="1"/>
  <c r="O36" i="1"/>
  <c r="J36" i="1"/>
  <c r="H36" i="1" l="1"/>
  <c r="I36" i="1" l="1"/>
</calcChain>
</file>

<file path=xl/sharedStrings.xml><?xml version="1.0" encoding="utf-8"?>
<sst xmlns="http://schemas.openxmlformats.org/spreadsheetml/2006/main" count="72" uniqueCount="63">
  <si>
    <t>DESCRIZIONE INTERVENTO</t>
  </si>
  <si>
    <t>CAPITOLO</t>
  </si>
  <si>
    <t>INVESTIMENTO    Euro</t>
  </si>
  <si>
    <t>TOTALE FINANZIAMENTI</t>
  </si>
  <si>
    <t>PROGRAMMA 1</t>
  </si>
  <si>
    <t>PROGRAMMA 3</t>
  </si>
  <si>
    <t xml:space="preserve">TOTALE PROGRAMMA 1 </t>
  </si>
  <si>
    <t xml:space="preserve">TOTALE PROGRAMMA 3 </t>
  </si>
  <si>
    <t>PROGRAMMA 4</t>
  </si>
  <si>
    <t xml:space="preserve">TOTALE PROGRAMMA 4 </t>
  </si>
  <si>
    <t>TOTALE PROGRAMMA 2</t>
  </si>
  <si>
    <t>PROSPETTO DELLE OPERE PUBBLICHE E DELLE SPESE DI INVESTIMENTO</t>
  </si>
  <si>
    <t>Canoni aggiuntivi Bim</t>
  </si>
  <si>
    <t>QUOTA EX FIM</t>
  </si>
  <si>
    <t>codice PDC</t>
  </si>
  <si>
    <t>PROGRAMMA 2</t>
  </si>
  <si>
    <t>Contributi BIM</t>
  </si>
  <si>
    <t>2.2.1.9.12</t>
  </si>
  <si>
    <t>Contributo PAT e Budget PAT</t>
  </si>
  <si>
    <t>PROGETTAZIONE E REALIZZAZIONE CENTRALINE PER LA PRODUZIONE DI ENERGIA ELETTRICA</t>
  </si>
  <si>
    <t>Contributo da Comuni</t>
  </si>
  <si>
    <t>2.2.1.9.999</t>
  </si>
  <si>
    <t>INTERVENTO 18 LAVORO</t>
  </si>
  <si>
    <t>2.3.3.3.999</t>
  </si>
  <si>
    <r>
      <t xml:space="preserve">COMUNE DI PELUGO - PROVINCIA DI TRENTO </t>
    </r>
    <r>
      <rPr>
        <sz val="12"/>
        <rFont val="Arial"/>
        <family val="2"/>
      </rPr>
      <t xml:space="preserve">       Approvato con deliberazione giuntale nr. _ dd. __.__.2020</t>
    </r>
  </si>
  <si>
    <t xml:space="preserve">ACQUISTO ATTREZZATURE D'UFFICIO </t>
  </si>
  <si>
    <t>Apporto di capitale</t>
  </si>
  <si>
    <t>2.2.1.7</t>
  </si>
  <si>
    <t>Sistemazione tratto di marciapiede lungo SS 239</t>
  </si>
  <si>
    <t>Ccontributi messa in sicurezza</t>
  </si>
  <si>
    <t>Contributi efficientamento energetico</t>
  </si>
  <si>
    <t>Illuminazione pubblica</t>
  </si>
  <si>
    <t>Manutenzione straordinaria fognatura</t>
  </si>
  <si>
    <t>Manutenzione straordinaria acquedotto</t>
  </si>
  <si>
    <t>Progettazione definitiva area antistante il municipio</t>
  </si>
  <si>
    <t>Contributo straordinario ai VVFF</t>
  </si>
  <si>
    <t>Sanzioni per opere difformi</t>
  </si>
  <si>
    <t>Manutenzione straordinaria fontane</t>
  </si>
  <si>
    <t>2.2.3.5.1</t>
  </si>
  <si>
    <t>2.2.1.9.10</t>
  </si>
  <si>
    <t>2.3.4.1.1.</t>
  </si>
  <si>
    <t>,</t>
  </si>
  <si>
    <t>Intervento per sistemazione poligono giapponese</t>
  </si>
  <si>
    <t>Manutezione straordinaria Malga Barusela</t>
  </si>
  <si>
    <t>PSR</t>
  </si>
  <si>
    <t>Fondo pluriennale vincolato</t>
  </si>
  <si>
    <t>Revisione al piano di gestione forestale aziendale dei beni silvo-pastorali</t>
  </si>
  <si>
    <t>2.2.1.9.5</t>
  </si>
  <si>
    <t>2.2.2.2.6</t>
  </si>
  <si>
    <t>AVANZO DI AMMINISTRAZIONE SPESE INVESTIMENTO</t>
  </si>
  <si>
    <t>Manutenzione straordinaria strade e piazze comunali</t>
  </si>
  <si>
    <t>Videosorveglianza Pelugo</t>
  </si>
  <si>
    <t>2.2.1.4.2</t>
  </si>
  <si>
    <t>CONTRIBUTO STRAORDINARIO CARABINIERI IN PENSIONE</t>
  </si>
  <si>
    <t>CONTRIBUTO STRAORDINARIO ISTITUTO COMPRENSIVO VAL RENDENA PER ACQUISTO PC</t>
  </si>
  <si>
    <t>Contributo straordinario CARITAS</t>
  </si>
  <si>
    <t>2.3.4.1.1</t>
  </si>
  <si>
    <t>AVANZO DI AMMINISTRAZIONE VINCOLATO</t>
  </si>
  <si>
    <t>UTILIZZO PER SPESE UNA TANTUM</t>
  </si>
  <si>
    <t>TOTALE UTILIZZO</t>
  </si>
  <si>
    <t>Lavori di sistemazione Masere</t>
  </si>
  <si>
    <t>2.2.1.99.999</t>
  </si>
  <si>
    <t>AVANZO DI AMMINISTRAZIONE NON VINCOLATO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</si>
</sst>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0"/>
      <name val="Arial"/>
    </font>
    <font>
      <sz val="12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sz val="20"/>
      <color theme="1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2">
    <xf numFmtId="0" fontId="0" fillId="0" borderId="0" xfId="0"/>
    <xf numFmtId="0" fontId="4" fillId="0" borderId="0" xfId="0" applyFont="1" applyFill="1"/>
    <xf numFmtId="0" fontId="5" fillId="0" borderId="0" xfId="0" applyFont="1" applyFill="1" applyAlignment="1">
      <alignment horizontal="center" vertical="top"/>
    </xf>
    <xf numFmtId="0" fontId="6" fillId="0" borderId="0" xfId="0" applyFont="1" applyFill="1" applyAlignment="1">
      <alignment horizontal="center" vertical="top" wrapText="1"/>
    </xf>
    <xf numFmtId="0" fontId="8" fillId="0" borderId="1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justify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0" fillId="2" borderId="4" xfId="0" applyFont="1" applyFill="1" applyBorder="1" applyAlignment="1">
      <alignment horizontal="justify" vertical="center" wrapText="1"/>
    </xf>
    <xf numFmtId="4" fontId="9" fillId="2" borderId="4" xfId="0" applyNumberFormat="1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right" vertical="center" wrapText="1"/>
    </xf>
    <xf numFmtId="4" fontId="7" fillId="0" borderId="0" xfId="0" applyNumberFormat="1" applyFont="1" applyFill="1" applyBorder="1" applyAlignment="1">
      <alignment horizontal="right" vertical="center"/>
    </xf>
    <xf numFmtId="0" fontId="8" fillId="0" borderId="0" xfId="0" applyFont="1" applyFill="1" applyAlignment="1">
      <alignment wrapText="1"/>
    </xf>
    <xf numFmtId="0" fontId="2" fillId="0" borderId="0" xfId="0" applyFont="1" applyFill="1"/>
    <xf numFmtId="4" fontId="4" fillId="0" borderId="0" xfId="0" applyNumberFormat="1" applyFont="1" applyFill="1"/>
    <xf numFmtId="4" fontId="2" fillId="0" borderId="0" xfId="0" applyNumberFormat="1" applyFont="1" applyFill="1"/>
    <xf numFmtId="0" fontId="6" fillId="0" borderId="0" xfId="0" applyFont="1" applyFill="1" applyAlignment="1">
      <alignment horizontal="center" vertical="top"/>
    </xf>
    <xf numFmtId="0" fontId="12" fillId="0" borderId="1" xfId="0" applyFont="1" applyFill="1" applyBorder="1" applyAlignment="1">
      <alignment horizontal="center" vertical="center" wrapText="1"/>
    </xf>
    <xf numFmtId="4" fontId="10" fillId="0" borderId="1" xfId="0" applyNumberFormat="1" applyFont="1" applyFill="1" applyBorder="1" applyAlignment="1">
      <alignment horizontal="right" vertical="center" wrapText="1"/>
    </xf>
    <xf numFmtId="4" fontId="10" fillId="0" borderId="3" xfId="0" applyNumberFormat="1" applyFont="1" applyFill="1" applyBorder="1" applyAlignment="1">
      <alignment horizontal="right" vertical="center" wrapText="1"/>
    </xf>
    <xf numFmtId="43" fontId="10" fillId="0" borderId="3" xfId="1" applyFont="1" applyFill="1" applyBorder="1" applyAlignment="1">
      <alignment horizontal="center" vertical="center" wrapText="1"/>
    </xf>
    <xf numFmtId="43" fontId="10" fillId="0" borderId="3" xfId="1" applyFont="1" applyFill="1" applyBorder="1" applyAlignment="1">
      <alignment horizontal="right" vertical="center" wrapText="1"/>
    </xf>
    <xf numFmtId="4" fontId="11" fillId="0" borderId="7" xfId="0" applyNumberFormat="1" applyFont="1" applyFill="1" applyBorder="1" applyAlignment="1">
      <alignment horizontal="right" vertical="center"/>
    </xf>
    <xf numFmtId="4" fontId="11" fillId="0" borderId="3" xfId="0" applyNumberFormat="1" applyFont="1" applyFill="1" applyBorder="1" applyAlignment="1">
      <alignment horizontal="right" vertical="center"/>
    </xf>
    <xf numFmtId="4" fontId="10" fillId="0" borderId="1" xfId="0" applyNumberFormat="1" applyFont="1" applyFill="1" applyBorder="1" applyAlignment="1">
      <alignment horizontal="right" vertical="center"/>
    </xf>
    <xf numFmtId="4" fontId="11" fillId="0" borderId="5" xfId="0" applyNumberFormat="1" applyFont="1" applyFill="1" applyBorder="1" applyAlignment="1">
      <alignment horizontal="right" vertical="center"/>
    </xf>
    <xf numFmtId="4" fontId="10" fillId="0" borderId="4" xfId="0" applyNumberFormat="1" applyFont="1" applyFill="1" applyBorder="1" applyAlignment="1">
      <alignment horizontal="right" vertical="center"/>
    </xf>
    <xf numFmtId="4" fontId="10" fillId="0" borderId="3" xfId="0" applyNumberFormat="1" applyFont="1" applyFill="1" applyBorder="1" applyAlignment="1">
      <alignment horizontal="right" vertical="center"/>
    </xf>
    <xf numFmtId="0" fontId="12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0" xfId="0" applyFont="1" applyFill="1"/>
    <xf numFmtId="4" fontId="8" fillId="0" borderId="0" xfId="0" applyNumberFormat="1" applyFont="1" applyFill="1"/>
    <xf numFmtId="0" fontId="13" fillId="0" borderId="0" xfId="0" applyFont="1" applyFill="1"/>
    <xf numFmtId="0" fontId="14" fillId="0" borderId="0" xfId="0" applyFont="1" applyFill="1"/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4" fontId="11" fillId="0" borderId="1" xfId="0" applyNumberFormat="1" applyFont="1" applyFill="1" applyBorder="1" applyAlignment="1">
      <alignment horizontal="right" vertical="center"/>
    </xf>
    <xf numFmtId="0" fontId="8" fillId="0" borderId="0" xfId="0" applyFont="1" applyFill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" fontId="11" fillId="0" borderId="3" xfId="0" applyNumberFormat="1" applyFont="1" applyFill="1" applyBorder="1" applyAlignment="1">
      <alignment horizontal="right" vertical="center" wrapText="1"/>
    </xf>
    <xf numFmtId="0" fontId="10" fillId="0" borderId="4" xfId="0" applyFont="1" applyFill="1" applyBorder="1" applyAlignment="1">
      <alignment horizontal="left" vertical="center" wrapText="1"/>
    </xf>
    <xf numFmtId="4" fontId="13" fillId="0" borderId="0" xfId="0" applyNumberFormat="1" applyFont="1" applyFill="1"/>
    <xf numFmtId="0" fontId="9" fillId="0" borderId="6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top"/>
    </xf>
    <xf numFmtId="0" fontId="7" fillId="0" borderId="0" xfId="0" applyFont="1" applyFill="1" applyAlignment="1">
      <alignment horizontal="center" vertical="center" wrapText="1"/>
    </xf>
  </cellXfs>
  <cellStyles count="2">
    <cellStyle name="Migliaia" xfId="1" builtinId="3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9"/>
  <sheetViews>
    <sheetView tabSelected="1" topLeftCell="A22" zoomScale="75" zoomScaleNormal="75" zoomScaleSheetLayoutView="75" workbookViewId="0">
      <selection activeCell="C23" sqref="C23"/>
    </sheetView>
  </sheetViews>
  <sheetFormatPr defaultRowHeight="12.75" x14ac:dyDescent="0.2"/>
  <cols>
    <col min="1" max="1" width="13.5703125" style="42" customWidth="1"/>
    <col min="2" max="2" width="12.28515625" style="42" customWidth="1"/>
    <col min="3" max="3" width="46.140625" style="15" customWidth="1"/>
    <col min="4" max="7" width="16.7109375" style="33" customWidth="1"/>
    <col min="8" max="8" width="14.28515625" style="33" customWidth="1"/>
    <col min="9" max="9" width="17.5703125" style="33" customWidth="1"/>
    <col min="10" max="13" width="16.42578125" style="33" customWidth="1"/>
    <col min="14" max="14" width="16.140625" style="33" customWidth="1"/>
    <col min="15" max="18" width="14.85546875" style="33" customWidth="1"/>
    <col min="19" max="19" width="19.5703125" style="33" customWidth="1"/>
    <col min="20" max="20" width="13.85546875" style="1" bestFit="1" customWidth="1"/>
    <col min="21" max="21" width="17.140625" style="1" customWidth="1"/>
    <col min="22" max="16384" width="9.140625" style="1"/>
  </cols>
  <sheetData>
    <row r="1" spans="1:24" ht="20.25" customHeight="1" x14ac:dyDescent="0.2">
      <c r="A1" s="50" t="s">
        <v>24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</row>
    <row r="2" spans="1:24" ht="7.5" customHeight="1" x14ac:dyDescent="0.2">
      <c r="A2" s="19"/>
      <c r="B2" s="19"/>
      <c r="C2" s="3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2"/>
      <c r="U2" s="2"/>
    </row>
    <row r="3" spans="1:24" x14ac:dyDescent="0.2">
      <c r="A3" s="51" t="s">
        <v>11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</row>
    <row r="4" spans="1:24" ht="4.5" customHeight="1" x14ac:dyDescent="0.2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</row>
    <row r="5" spans="1:24" ht="1.5" hidden="1" customHeight="1" x14ac:dyDescent="0.2">
      <c r="A5" s="51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</row>
    <row r="7" spans="1:24" ht="51" x14ac:dyDescent="0.2">
      <c r="A7" s="37" t="s">
        <v>14</v>
      </c>
      <c r="B7" s="37" t="s">
        <v>1</v>
      </c>
      <c r="C7" s="4" t="s">
        <v>0</v>
      </c>
      <c r="D7" s="4" t="s">
        <v>2</v>
      </c>
      <c r="E7" s="4" t="s">
        <v>49</v>
      </c>
      <c r="F7" s="4" t="s">
        <v>62</v>
      </c>
      <c r="G7" s="4" t="s">
        <v>57</v>
      </c>
      <c r="H7" s="4" t="s">
        <v>13</v>
      </c>
      <c r="I7" s="4" t="s">
        <v>12</v>
      </c>
      <c r="J7" s="4" t="s">
        <v>18</v>
      </c>
      <c r="K7" s="4" t="s">
        <v>44</v>
      </c>
      <c r="L7" s="4" t="s">
        <v>29</v>
      </c>
      <c r="M7" s="4" t="s">
        <v>30</v>
      </c>
      <c r="N7" s="4" t="s">
        <v>16</v>
      </c>
      <c r="O7" s="4" t="s">
        <v>20</v>
      </c>
      <c r="P7" s="4" t="s">
        <v>26</v>
      </c>
      <c r="Q7" s="4" t="s">
        <v>36</v>
      </c>
      <c r="R7" s="4" t="s">
        <v>45</v>
      </c>
      <c r="S7" s="4" t="s">
        <v>3</v>
      </c>
    </row>
    <row r="8" spans="1:24" ht="18" x14ac:dyDescent="0.2">
      <c r="A8" s="48" t="s">
        <v>4</v>
      </c>
      <c r="B8" s="49"/>
      <c r="C8" s="4"/>
      <c r="D8" s="20"/>
      <c r="E8" s="20"/>
      <c r="F8" s="20"/>
      <c r="G8" s="20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20"/>
    </row>
    <row r="9" spans="1:24" ht="45" customHeight="1" x14ac:dyDescent="0.2">
      <c r="A9" s="44" t="s">
        <v>27</v>
      </c>
      <c r="B9" s="44">
        <v>3020</v>
      </c>
      <c r="C9" s="6" t="s">
        <v>25</v>
      </c>
      <c r="D9" s="13">
        <f>732+1800</f>
        <v>2532</v>
      </c>
      <c r="E9" s="45">
        <v>1800</v>
      </c>
      <c r="F9" s="45"/>
      <c r="G9" s="45"/>
      <c r="H9" s="23"/>
      <c r="I9" s="24">
        <v>732</v>
      </c>
      <c r="J9" s="23"/>
      <c r="K9" s="23"/>
      <c r="L9" s="23"/>
      <c r="M9" s="23"/>
      <c r="N9" s="23"/>
      <c r="O9" s="23"/>
      <c r="P9" s="23"/>
      <c r="Q9" s="23"/>
      <c r="R9" s="23"/>
      <c r="S9" s="23">
        <f>SUM(E9:R9)</f>
        <v>2532</v>
      </c>
      <c r="T9" s="17"/>
    </row>
    <row r="10" spans="1:24" ht="18.75" thickBot="1" x14ac:dyDescent="0.25">
      <c r="A10" s="38"/>
      <c r="B10" s="38"/>
      <c r="C10" s="5" t="s">
        <v>6</v>
      </c>
      <c r="D10" s="25">
        <f>SUM(D9:D9)</f>
        <v>2532</v>
      </c>
      <c r="E10" s="25">
        <f>SUM(E9)</f>
        <v>1800</v>
      </c>
      <c r="F10" s="25"/>
      <c r="G10" s="25"/>
      <c r="H10" s="25"/>
      <c r="I10" s="25">
        <f>SUM(I9)</f>
        <v>732</v>
      </c>
      <c r="J10" s="25"/>
      <c r="K10" s="25"/>
      <c r="L10" s="25"/>
      <c r="M10" s="25"/>
      <c r="N10" s="25"/>
      <c r="O10" s="25"/>
      <c r="P10" s="25"/>
      <c r="Q10" s="25"/>
      <c r="R10" s="25"/>
      <c r="S10" s="25">
        <f>SUM(S9)</f>
        <v>2532</v>
      </c>
      <c r="T10" s="17"/>
    </row>
    <row r="11" spans="1:24" ht="18.75" thickTop="1" x14ac:dyDescent="0.2">
      <c r="A11" s="48" t="s">
        <v>15</v>
      </c>
      <c r="B11" s="49"/>
      <c r="C11" s="5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</row>
    <row r="12" spans="1:24" ht="18.75" thickBot="1" x14ac:dyDescent="0.25">
      <c r="A12" s="38"/>
      <c r="B12" s="38"/>
      <c r="C12" s="7" t="s">
        <v>10</v>
      </c>
      <c r="D12" s="28">
        <v>0</v>
      </c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>
        <v>0</v>
      </c>
    </row>
    <row r="13" spans="1:24" ht="18.75" thickTop="1" x14ac:dyDescent="0.2">
      <c r="A13" s="48" t="s">
        <v>5</v>
      </c>
      <c r="B13" s="49"/>
      <c r="C13" s="8"/>
      <c r="D13" s="27"/>
      <c r="E13" s="29"/>
      <c r="F13" s="29"/>
      <c r="G13" s="29"/>
      <c r="H13" s="29"/>
      <c r="I13" s="29"/>
      <c r="J13" s="27"/>
      <c r="K13" s="27"/>
      <c r="L13" s="27"/>
      <c r="M13" s="27"/>
      <c r="N13" s="27"/>
      <c r="O13" s="27"/>
      <c r="P13" s="27"/>
      <c r="Q13" s="27"/>
      <c r="R13" s="27"/>
      <c r="S13" s="27"/>
    </row>
    <row r="14" spans="1:24" s="36" customFormat="1" ht="15" x14ac:dyDescent="0.2">
      <c r="A14" s="43" t="s">
        <v>23</v>
      </c>
      <c r="B14" s="40">
        <v>4012</v>
      </c>
      <c r="C14" s="9" t="s">
        <v>22</v>
      </c>
      <c r="D14" s="22">
        <v>9150</v>
      </c>
      <c r="E14" s="22"/>
      <c r="F14" s="22"/>
      <c r="G14" s="22"/>
      <c r="H14" s="30"/>
      <c r="I14" s="30">
        <v>9150</v>
      </c>
      <c r="J14" s="30"/>
      <c r="K14" s="30"/>
      <c r="L14" s="30"/>
      <c r="M14" s="30"/>
      <c r="N14" s="30"/>
      <c r="O14" s="30"/>
      <c r="P14" s="30"/>
      <c r="Q14" s="30"/>
      <c r="R14" s="30"/>
      <c r="S14" s="30">
        <f>SUM(E14:R14)</f>
        <v>9150</v>
      </c>
      <c r="T14" s="35"/>
      <c r="U14" s="35"/>
      <c r="V14" s="35"/>
      <c r="W14" s="35"/>
      <c r="X14" s="35"/>
    </row>
    <row r="15" spans="1:24" s="36" customFormat="1" ht="30" x14ac:dyDescent="0.2">
      <c r="A15" s="43" t="s">
        <v>40</v>
      </c>
      <c r="B15" s="40">
        <v>4073</v>
      </c>
      <c r="C15" s="9" t="s">
        <v>53</v>
      </c>
      <c r="D15" s="22">
        <v>720</v>
      </c>
      <c r="E15" s="22">
        <v>720</v>
      </c>
      <c r="F15" s="22"/>
      <c r="G15" s="22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>
        <f t="shared" ref="S15:S17" si="0">SUM(E15:R15)</f>
        <v>720</v>
      </c>
      <c r="T15" s="35"/>
      <c r="U15" s="35"/>
      <c r="V15" s="35"/>
      <c r="W15" s="35"/>
      <c r="X15" s="35"/>
    </row>
    <row r="16" spans="1:24" s="36" customFormat="1" ht="45" x14ac:dyDescent="0.2">
      <c r="A16" s="43" t="s">
        <v>40</v>
      </c>
      <c r="B16" s="40">
        <v>4074</v>
      </c>
      <c r="C16" s="9" t="s">
        <v>54</v>
      </c>
      <c r="D16" s="22">
        <v>1530</v>
      </c>
      <c r="E16" s="22">
        <v>1530</v>
      </c>
      <c r="F16" s="22"/>
      <c r="G16" s="22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>
        <f t="shared" si="0"/>
        <v>1530</v>
      </c>
      <c r="T16" s="35"/>
      <c r="U16" s="35"/>
      <c r="V16" s="35"/>
      <c r="W16" s="35"/>
      <c r="X16" s="35"/>
    </row>
    <row r="17" spans="1:24" s="36" customFormat="1" ht="15" x14ac:dyDescent="0.2">
      <c r="A17" s="43" t="s">
        <v>56</v>
      </c>
      <c r="B17" s="40">
        <v>4211</v>
      </c>
      <c r="C17" s="9" t="s">
        <v>55</v>
      </c>
      <c r="D17" s="22">
        <v>6000</v>
      </c>
      <c r="E17" s="22">
        <v>6000</v>
      </c>
      <c r="F17" s="22"/>
      <c r="G17" s="22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>
        <f t="shared" si="0"/>
        <v>6000</v>
      </c>
      <c r="T17" s="35"/>
      <c r="U17" s="35"/>
      <c r="V17" s="35"/>
      <c r="W17" s="35"/>
      <c r="X17" s="35"/>
    </row>
    <row r="18" spans="1:24" ht="18.75" thickBot="1" x14ac:dyDescent="0.25">
      <c r="A18" s="39"/>
      <c r="B18" s="39"/>
      <c r="C18" s="10" t="s">
        <v>7</v>
      </c>
      <c r="D18" s="25">
        <f>SUM(D14:D17)</f>
        <v>17400</v>
      </c>
      <c r="E18" s="25">
        <f>SUM(E15:E17)</f>
        <v>8250</v>
      </c>
      <c r="F18" s="25"/>
      <c r="G18" s="25"/>
      <c r="H18" s="25"/>
      <c r="I18" s="25">
        <f>SUM(I14)</f>
        <v>9150</v>
      </c>
      <c r="J18" s="25"/>
      <c r="K18" s="25"/>
      <c r="L18" s="25"/>
      <c r="M18" s="25"/>
      <c r="N18" s="25"/>
      <c r="O18" s="25"/>
      <c r="P18" s="25"/>
      <c r="Q18" s="25"/>
      <c r="R18" s="25"/>
      <c r="S18" s="25">
        <f>SUM(S14:S17)</f>
        <v>17400</v>
      </c>
    </row>
    <row r="19" spans="1:24" ht="18.75" thickTop="1" x14ac:dyDescent="0.2">
      <c r="A19" s="48" t="s">
        <v>8</v>
      </c>
      <c r="B19" s="49"/>
      <c r="C19" s="11"/>
      <c r="D19" s="31"/>
      <c r="E19" s="31"/>
      <c r="F19" s="31"/>
      <c r="G19" s="31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1"/>
    </row>
    <row r="20" spans="1:24" s="35" customFormat="1" ht="30" x14ac:dyDescent="0.2">
      <c r="A20" s="38" t="s">
        <v>17</v>
      </c>
      <c r="B20" s="39">
        <v>3680</v>
      </c>
      <c r="C20" s="9" t="s">
        <v>50</v>
      </c>
      <c r="D20" s="21">
        <v>22200</v>
      </c>
      <c r="E20" s="21">
        <v>22200</v>
      </c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7">
        <f>SUM(E20:R20)</f>
        <v>22200</v>
      </c>
    </row>
    <row r="21" spans="1:24" s="35" customFormat="1" ht="15" x14ac:dyDescent="0.2">
      <c r="A21" s="38" t="s">
        <v>61</v>
      </c>
      <c r="B21" s="39">
        <v>4092</v>
      </c>
      <c r="C21" s="9" t="s">
        <v>60</v>
      </c>
      <c r="D21" s="21">
        <v>20000</v>
      </c>
      <c r="E21" s="21">
        <f>+D21-F21</f>
        <v>6669.02</v>
      </c>
      <c r="F21" s="21">
        <v>13330.98</v>
      </c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7">
        <f>SUM(E21:R21)</f>
        <v>20000</v>
      </c>
    </row>
    <row r="22" spans="1:24" s="35" customFormat="1" ht="30" x14ac:dyDescent="0.2">
      <c r="A22" s="38" t="s">
        <v>17</v>
      </c>
      <c r="B22" s="39">
        <v>3686</v>
      </c>
      <c r="C22" s="9" t="s">
        <v>28</v>
      </c>
      <c r="D22" s="21">
        <v>88000</v>
      </c>
      <c r="E22" s="21"/>
      <c r="F22" s="21"/>
      <c r="G22" s="21"/>
      <c r="H22" s="21"/>
      <c r="I22" s="21"/>
      <c r="J22" s="21">
        <v>6699.19</v>
      </c>
      <c r="K22" s="21"/>
      <c r="L22" s="21">
        <v>81300.81</v>
      </c>
      <c r="M22" s="21"/>
      <c r="N22" s="21"/>
      <c r="O22" s="21"/>
      <c r="P22" s="21"/>
      <c r="Q22" s="21"/>
      <c r="R22" s="21"/>
      <c r="S22" s="27">
        <f t="shared" ref="S22:S34" si="1">SUM(E22:R22)</f>
        <v>88000</v>
      </c>
    </row>
    <row r="23" spans="1:24" s="35" customFormat="1" ht="30" x14ac:dyDescent="0.2">
      <c r="A23" s="39" t="s">
        <v>38</v>
      </c>
      <c r="B23" s="39">
        <v>3687</v>
      </c>
      <c r="C23" s="9" t="s">
        <v>34</v>
      </c>
      <c r="D23" s="21">
        <f>115000-25000-22000</f>
        <v>68000</v>
      </c>
      <c r="E23" s="21"/>
      <c r="F23" s="21"/>
      <c r="G23" s="21"/>
      <c r="H23" s="21"/>
      <c r="I23" s="21">
        <v>68000</v>
      </c>
      <c r="J23" s="21"/>
      <c r="K23" s="21"/>
      <c r="L23" s="21"/>
      <c r="M23" s="21"/>
      <c r="N23" s="21"/>
      <c r="O23" s="21"/>
      <c r="P23" s="21"/>
      <c r="Q23" s="21"/>
      <c r="R23" s="21"/>
      <c r="S23" s="27">
        <f t="shared" si="1"/>
        <v>68000</v>
      </c>
    </row>
    <row r="24" spans="1:24" s="35" customFormat="1" ht="15" x14ac:dyDescent="0.2">
      <c r="A24" s="39" t="s">
        <v>21</v>
      </c>
      <c r="B24" s="39">
        <v>4094</v>
      </c>
      <c r="C24" s="9" t="s">
        <v>37</v>
      </c>
      <c r="D24" s="21">
        <v>25000</v>
      </c>
      <c r="E24" s="21"/>
      <c r="F24" s="21"/>
      <c r="G24" s="21"/>
      <c r="H24" s="21"/>
      <c r="I24" s="21">
        <v>25000</v>
      </c>
      <c r="J24" s="21"/>
      <c r="K24" s="21"/>
      <c r="L24" s="21"/>
      <c r="M24" s="21"/>
      <c r="N24" s="21"/>
      <c r="O24" s="21"/>
      <c r="P24" s="21"/>
      <c r="Q24" s="21"/>
      <c r="R24" s="21"/>
      <c r="S24" s="27">
        <f t="shared" si="1"/>
        <v>25000</v>
      </c>
    </row>
    <row r="25" spans="1:24" s="35" customFormat="1" ht="15" x14ac:dyDescent="0.2">
      <c r="A25" s="39" t="s">
        <v>17</v>
      </c>
      <c r="B25" s="39">
        <v>4100</v>
      </c>
      <c r="C25" s="9" t="s">
        <v>31</v>
      </c>
      <c r="D25" s="21">
        <f>198000+22000</f>
        <v>220000</v>
      </c>
      <c r="E25" s="21">
        <v>90000</v>
      </c>
      <c r="F25" s="21"/>
      <c r="G25" s="21"/>
      <c r="H25" s="21"/>
      <c r="I25" s="21">
        <f>7293.03+22000</f>
        <v>29293.03</v>
      </c>
      <c r="J25" s="21">
        <v>206.97</v>
      </c>
      <c r="K25" s="21"/>
      <c r="L25" s="21"/>
      <c r="M25" s="21">
        <v>100000</v>
      </c>
      <c r="N25" s="21"/>
      <c r="O25" s="21"/>
      <c r="P25" s="21"/>
      <c r="Q25" s="21">
        <v>500</v>
      </c>
      <c r="R25" s="21"/>
      <c r="S25" s="27">
        <f t="shared" si="1"/>
        <v>220000</v>
      </c>
    </row>
    <row r="26" spans="1:24" s="35" customFormat="1" ht="15" x14ac:dyDescent="0.2">
      <c r="A26" s="39" t="s">
        <v>17</v>
      </c>
      <c r="B26" s="39">
        <v>4072</v>
      </c>
      <c r="C26" s="9" t="s">
        <v>31</v>
      </c>
      <c r="D26" s="21">
        <v>69238.92</v>
      </c>
      <c r="E26" s="21"/>
      <c r="F26" s="21"/>
      <c r="G26" s="21"/>
      <c r="H26" s="21"/>
      <c r="I26" s="21"/>
      <c r="J26" s="21"/>
      <c r="K26" s="21"/>
      <c r="L26" s="21"/>
      <c r="M26" s="21">
        <f>41166.5+27329.89+742.53</f>
        <v>69238.92</v>
      </c>
      <c r="N26" s="21"/>
      <c r="O26" s="21"/>
      <c r="P26" s="21"/>
      <c r="Q26" s="21"/>
      <c r="R26" s="21"/>
      <c r="S26" s="27">
        <f t="shared" si="1"/>
        <v>69238.92</v>
      </c>
    </row>
    <row r="27" spans="1:24" s="35" customFormat="1" ht="15" x14ac:dyDescent="0.2">
      <c r="A27" s="39" t="s">
        <v>17</v>
      </c>
      <c r="B27" s="39">
        <v>4007</v>
      </c>
      <c r="C27" s="9" t="s">
        <v>32</v>
      </c>
      <c r="D27" s="21">
        <f>2000+10000</f>
        <v>12000</v>
      </c>
      <c r="E27" s="21">
        <v>10000</v>
      </c>
      <c r="F27" s="21"/>
      <c r="G27" s="21"/>
      <c r="H27" s="21"/>
      <c r="I27" s="21"/>
      <c r="J27" s="21">
        <v>2000</v>
      </c>
      <c r="K27" s="21"/>
      <c r="L27" s="21"/>
      <c r="M27" s="21"/>
      <c r="N27" s="21"/>
      <c r="O27" s="21"/>
      <c r="P27" s="21"/>
      <c r="Q27" s="21"/>
      <c r="R27" s="21"/>
      <c r="S27" s="27">
        <f t="shared" si="1"/>
        <v>12000</v>
      </c>
    </row>
    <row r="28" spans="1:24" s="35" customFormat="1" ht="15" x14ac:dyDescent="0.2">
      <c r="A28" s="39" t="s">
        <v>40</v>
      </c>
      <c r="B28" s="39">
        <v>3230</v>
      </c>
      <c r="C28" s="9" t="s">
        <v>35</v>
      </c>
      <c r="D28" s="21">
        <v>10482.02</v>
      </c>
      <c r="E28" s="21"/>
      <c r="F28" s="21"/>
      <c r="G28" s="21"/>
      <c r="H28" s="21"/>
      <c r="I28" s="21">
        <v>10482.02</v>
      </c>
      <c r="J28" s="21"/>
      <c r="K28" s="21"/>
      <c r="L28" s="21"/>
      <c r="M28" s="21"/>
      <c r="N28" s="21"/>
      <c r="O28" s="21"/>
      <c r="P28" s="21"/>
      <c r="Q28" s="21"/>
      <c r="R28" s="21"/>
      <c r="S28" s="27">
        <f t="shared" si="1"/>
        <v>10482.02</v>
      </c>
    </row>
    <row r="29" spans="1:24" s="35" customFormat="1" ht="15" x14ac:dyDescent="0.2">
      <c r="A29" s="39" t="s">
        <v>39</v>
      </c>
      <c r="B29" s="39">
        <v>3497</v>
      </c>
      <c r="C29" s="9" t="s">
        <v>33</v>
      </c>
      <c r="D29" s="21">
        <f>1749.18+10000</f>
        <v>11749.18</v>
      </c>
      <c r="E29" s="21">
        <v>10000</v>
      </c>
      <c r="F29" s="21"/>
      <c r="G29" s="21"/>
      <c r="H29" s="21"/>
      <c r="I29" s="21"/>
      <c r="J29" s="21">
        <v>1749.18</v>
      </c>
      <c r="K29" s="21"/>
      <c r="L29" s="21"/>
      <c r="M29" s="21"/>
      <c r="N29" s="21"/>
      <c r="O29" s="21"/>
      <c r="P29" s="21"/>
      <c r="Q29" s="21"/>
      <c r="R29" s="21"/>
      <c r="S29" s="27">
        <f t="shared" si="1"/>
        <v>11749.18</v>
      </c>
    </row>
    <row r="30" spans="1:24" s="35" customFormat="1" ht="15" x14ac:dyDescent="0.2">
      <c r="A30" s="39" t="s">
        <v>47</v>
      </c>
      <c r="B30" s="39">
        <v>4052</v>
      </c>
      <c r="C30" s="9" t="s">
        <v>43</v>
      </c>
      <c r="D30" s="21">
        <v>63228.52</v>
      </c>
      <c r="E30" s="21"/>
      <c r="F30" s="21"/>
      <c r="G30" s="21"/>
      <c r="H30" s="21"/>
      <c r="I30" s="21"/>
      <c r="J30" s="21">
        <v>16920.599999999999</v>
      </c>
      <c r="K30" s="21">
        <f>18751.48+829.48</f>
        <v>19580.96</v>
      </c>
      <c r="L30" s="21"/>
      <c r="M30" s="21"/>
      <c r="N30" s="21">
        <v>5697.46</v>
      </c>
      <c r="O30" s="21"/>
      <c r="P30" s="21"/>
      <c r="Q30" s="21"/>
      <c r="R30" s="21">
        <v>21029.5</v>
      </c>
      <c r="S30" s="27">
        <f t="shared" si="1"/>
        <v>63228.52</v>
      </c>
      <c r="X30" s="47"/>
    </row>
    <row r="31" spans="1:24" s="35" customFormat="1" ht="15" x14ac:dyDescent="0.2">
      <c r="A31" s="39" t="s">
        <v>52</v>
      </c>
      <c r="B31" s="39">
        <v>4078</v>
      </c>
      <c r="C31" s="9" t="s">
        <v>51</v>
      </c>
      <c r="D31" s="21">
        <v>145210</v>
      </c>
      <c r="E31" s="21">
        <v>145210</v>
      </c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7">
        <f t="shared" si="1"/>
        <v>145210</v>
      </c>
      <c r="X31" s="47"/>
    </row>
    <row r="32" spans="1:24" s="16" customFormat="1" ht="54.75" customHeight="1" x14ac:dyDescent="0.2">
      <c r="A32" s="39" t="s">
        <v>21</v>
      </c>
      <c r="B32" s="39">
        <v>4027</v>
      </c>
      <c r="C32" s="9" t="s">
        <v>19</v>
      </c>
      <c r="D32" s="21">
        <v>1586000</v>
      </c>
      <c r="E32" s="21"/>
      <c r="F32" s="21"/>
      <c r="G32" s="21"/>
      <c r="H32" s="21">
        <v>1185.69</v>
      </c>
      <c r="I32" s="21">
        <v>138022.85</v>
      </c>
      <c r="J32" s="21">
        <v>30791.46</v>
      </c>
      <c r="K32" s="21"/>
      <c r="L32" s="21"/>
      <c r="M32" s="21"/>
      <c r="N32" s="21">
        <f>108500+257500</f>
        <v>366000</v>
      </c>
      <c r="O32" s="21">
        <v>250000</v>
      </c>
      <c r="P32" s="21">
        <v>800000</v>
      </c>
      <c r="Q32" s="21"/>
      <c r="R32" s="21"/>
      <c r="S32" s="27">
        <f t="shared" si="1"/>
        <v>1586000</v>
      </c>
      <c r="T32" s="18"/>
      <c r="U32" s="18"/>
    </row>
    <row r="33" spans="1:23" s="16" customFormat="1" ht="54.75" customHeight="1" x14ac:dyDescent="0.2">
      <c r="A33" s="39" t="s">
        <v>38</v>
      </c>
      <c r="B33" s="39">
        <v>4018</v>
      </c>
      <c r="C33" s="9" t="s">
        <v>46</v>
      </c>
      <c r="D33" s="22">
        <v>26297.7</v>
      </c>
      <c r="E33" s="22"/>
      <c r="F33" s="22"/>
      <c r="G33" s="22"/>
      <c r="H33" s="22"/>
      <c r="I33" s="22"/>
      <c r="J33" s="22">
        <v>12000</v>
      </c>
      <c r="K33" s="22"/>
      <c r="L33" s="22"/>
      <c r="M33" s="22"/>
      <c r="N33" s="22"/>
      <c r="O33" s="22"/>
      <c r="P33" s="22"/>
      <c r="Q33" s="22"/>
      <c r="R33" s="22">
        <f>+D33-J33</f>
        <v>14297.7</v>
      </c>
      <c r="S33" s="27">
        <f t="shared" si="1"/>
        <v>26297.7</v>
      </c>
      <c r="T33" s="18"/>
      <c r="U33" s="18"/>
    </row>
    <row r="34" spans="1:23" s="16" customFormat="1" ht="54.75" customHeight="1" x14ac:dyDescent="0.2">
      <c r="A34" s="39" t="s">
        <v>48</v>
      </c>
      <c r="B34" s="39">
        <v>4201</v>
      </c>
      <c r="C34" s="46" t="s">
        <v>42</v>
      </c>
      <c r="D34" s="22">
        <v>22428.75</v>
      </c>
      <c r="E34" s="22"/>
      <c r="F34" s="22"/>
      <c r="G34" s="22"/>
      <c r="H34" s="22">
        <v>8025.61</v>
      </c>
      <c r="I34" s="22"/>
      <c r="J34" s="22">
        <v>14403.14</v>
      </c>
      <c r="K34" s="22"/>
      <c r="L34" s="22"/>
      <c r="M34" s="22"/>
      <c r="N34" s="22"/>
      <c r="O34" s="22"/>
      <c r="P34" s="22"/>
      <c r="Q34" s="22"/>
      <c r="R34" s="22"/>
      <c r="S34" s="27">
        <f t="shared" si="1"/>
        <v>22428.75</v>
      </c>
      <c r="T34" s="18"/>
      <c r="U34" s="18"/>
      <c r="W34" s="18"/>
    </row>
    <row r="35" spans="1:23" ht="18.75" thickBot="1" x14ac:dyDescent="0.25">
      <c r="A35" s="39"/>
      <c r="B35" s="39"/>
      <c r="C35" s="12" t="s">
        <v>9</v>
      </c>
      <c r="D35" s="25">
        <f>SUM(D20:D34)</f>
        <v>2389835.0900000003</v>
      </c>
      <c r="E35" s="25">
        <f>SUM(E20:E34)</f>
        <v>284079.02</v>
      </c>
      <c r="F35" s="25">
        <f>SUM(F20:F34)</f>
        <v>13330.98</v>
      </c>
      <c r="G35" s="25"/>
      <c r="H35" s="25">
        <f t="shared" ref="H35:R35" si="2">SUM(H22:H34)</f>
        <v>9211.2999999999993</v>
      </c>
      <c r="I35" s="25">
        <f t="shared" si="2"/>
        <v>270797.90000000002</v>
      </c>
      <c r="J35" s="25">
        <f t="shared" si="2"/>
        <v>84770.54</v>
      </c>
      <c r="K35" s="25"/>
      <c r="L35" s="25">
        <f t="shared" si="2"/>
        <v>81300.81</v>
      </c>
      <c r="M35" s="25">
        <f t="shared" si="2"/>
        <v>169238.91999999998</v>
      </c>
      <c r="N35" s="25">
        <f t="shared" si="2"/>
        <v>371697.46</v>
      </c>
      <c r="O35" s="25">
        <f t="shared" si="2"/>
        <v>250000</v>
      </c>
      <c r="P35" s="25">
        <f t="shared" si="2"/>
        <v>800000</v>
      </c>
      <c r="Q35" s="25">
        <f t="shared" si="2"/>
        <v>500</v>
      </c>
      <c r="R35" s="25">
        <f t="shared" si="2"/>
        <v>35327.199999999997</v>
      </c>
      <c r="S35" s="28">
        <f>SUM(S20:S34)</f>
        <v>2389835.0900000003</v>
      </c>
    </row>
    <row r="36" spans="1:23" s="14" customFormat="1" ht="17.25" thickTop="1" thickBot="1" x14ac:dyDescent="0.25">
      <c r="A36" s="41"/>
      <c r="B36" s="41"/>
      <c r="C36" s="13" t="s">
        <v>41</v>
      </c>
      <c r="D36" s="28">
        <f>+D10+D12+D18+D35</f>
        <v>2409767.0900000003</v>
      </c>
      <c r="E36" s="28">
        <f>+E10+E12+E18+E35</f>
        <v>294129.02</v>
      </c>
      <c r="F36" s="28">
        <f>+F10+F12+F18+F35</f>
        <v>13330.98</v>
      </c>
      <c r="G36" s="28"/>
      <c r="H36" s="28">
        <f>+H10+H12+H18+H35</f>
        <v>9211.2999999999993</v>
      </c>
      <c r="I36" s="28">
        <f>+I10+I18+I35</f>
        <v>280679.90000000002</v>
      </c>
      <c r="J36" s="28">
        <f>+J10+J12+J18+J35</f>
        <v>84770.54</v>
      </c>
      <c r="K36" s="28"/>
      <c r="L36" s="28">
        <f>SUM(L10+L18+L35)</f>
        <v>81300.81</v>
      </c>
      <c r="M36" s="28">
        <f t="shared" ref="M36" si="3">+M10+M12+M18+M35</f>
        <v>169238.91999999998</v>
      </c>
      <c r="N36" s="28">
        <f t="shared" ref="N36:R36" si="4">+N10+N12+N18+N35</f>
        <v>371697.46</v>
      </c>
      <c r="O36" s="28">
        <f t="shared" si="4"/>
        <v>250000</v>
      </c>
      <c r="P36" s="28">
        <f t="shared" si="4"/>
        <v>800000</v>
      </c>
      <c r="Q36" s="28">
        <f t="shared" si="4"/>
        <v>500</v>
      </c>
      <c r="R36" s="28">
        <f t="shared" si="4"/>
        <v>35327.199999999997</v>
      </c>
      <c r="S36" s="28">
        <f>+S10+S18+S12+S35</f>
        <v>2409767.0900000003</v>
      </c>
    </row>
    <row r="37" spans="1:23" ht="17.25" thickTop="1" thickBot="1" x14ac:dyDescent="0.25">
      <c r="C37" s="15" t="s">
        <v>58</v>
      </c>
      <c r="G37" s="28">
        <v>16866</v>
      </c>
    </row>
    <row r="38" spans="1:23" ht="17.25" thickTop="1" thickBot="1" x14ac:dyDescent="0.25">
      <c r="C38" s="15" t="s">
        <v>59</v>
      </c>
      <c r="D38" s="34"/>
      <c r="E38" s="34"/>
      <c r="F38" s="34"/>
      <c r="G38" s="28">
        <f>+G12+G14+G20+G37</f>
        <v>16866</v>
      </c>
    </row>
    <row r="39" spans="1:23" ht="13.5" thickTop="1" x14ac:dyDescent="0.2"/>
  </sheetData>
  <mergeCells count="6">
    <mergeCell ref="A19:B19"/>
    <mergeCell ref="A1:U1"/>
    <mergeCell ref="A13:B13"/>
    <mergeCell ref="A8:B8"/>
    <mergeCell ref="A3:U5"/>
    <mergeCell ref="A11:B11"/>
  </mergeCells>
  <phoneticPr fontId="0" type="noConversion"/>
  <printOptions horizontalCentered="1"/>
  <pageMargins left="0.39370078740157483" right="0.19685039370078741" top="0.39370078740157483" bottom="0.39370078740157483" header="0.51181102362204722" footer="0.51181102362204722"/>
  <pageSetup paperSize="9" scale="53" orientation="landscape" horizontalDpi="1200" verticalDpi="1200" r:id="rId1"/>
  <headerFooter alignWithMargins="0"/>
  <colBreaks count="1" manualBreakCount="1">
    <brk id="2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Comune di Breguzzo</dc:creator>
  <cp:lastModifiedBy>Katia Pouli</cp:lastModifiedBy>
  <cp:lastPrinted>2021-02-23T09:33:52Z</cp:lastPrinted>
  <dcterms:created xsi:type="dcterms:W3CDTF">1998-02-23T17:34:16Z</dcterms:created>
  <dcterms:modified xsi:type="dcterms:W3CDTF">2021-07-06T09:22:07Z</dcterms:modified>
</cp:coreProperties>
</file>